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орей 3D\_Борей 3D\_разное\_сайт\2023-02-17 Заметки Радиация\файлы\"/>
    </mc:Choice>
  </mc:AlternateContent>
  <xr:revisionPtr revIDLastSave="0" documentId="13_ncr:1_{EE45ED95-62D0-4CDC-9469-E8F4B1022F00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Поправка на радиацию" sheetId="3" r:id="rId1"/>
  </sheets>
  <calcPr calcId="191029"/>
</workbook>
</file>

<file path=xl/calcChain.xml><?xml version="1.0" encoding="utf-8"?>
<calcChain xmlns="http://schemas.openxmlformats.org/spreadsheetml/2006/main">
  <c r="C20" i="3" l="1"/>
  <c r="D20" i="3"/>
  <c r="E20" i="3"/>
  <c r="F20" i="3"/>
  <c r="G20" i="3"/>
  <c r="H20" i="3"/>
  <c r="I20" i="3"/>
  <c r="J20" i="3"/>
  <c r="K20" i="3"/>
  <c r="L20" i="3"/>
  <c r="M20" i="3"/>
  <c r="B20" i="3"/>
  <c r="M39" i="3"/>
  <c r="L39" i="3"/>
  <c r="K39" i="3"/>
  <c r="J39" i="3"/>
  <c r="I39" i="3"/>
  <c r="H39" i="3"/>
  <c r="G39" i="3"/>
  <c r="F39" i="3"/>
  <c r="E39" i="3"/>
  <c r="D39" i="3"/>
  <c r="C39" i="3"/>
  <c r="B39" i="3"/>
  <c r="M35" i="3"/>
  <c r="L35" i="3"/>
  <c r="K35" i="3"/>
  <c r="J35" i="3"/>
  <c r="I35" i="3"/>
  <c r="H35" i="3"/>
  <c r="G35" i="3"/>
  <c r="F35" i="3"/>
  <c r="E35" i="3"/>
  <c r="D35" i="3"/>
  <c r="C35" i="3"/>
  <c r="B35" i="3"/>
  <c r="C17" i="3"/>
  <c r="D17" i="3"/>
  <c r="E17" i="3"/>
  <c r="F17" i="3"/>
  <c r="G17" i="3"/>
  <c r="H17" i="3"/>
  <c r="I17" i="3"/>
  <c r="J17" i="3"/>
  <c r="K17" i="3"/>
  <c r="L17" i="3"/>
  <c r="M17" i="3"/>
  <c r="B17" i="3"/>
  <c r="M15" i="3"/>
  <c r="M16" i="3" s="1"/>
  <c r="L15" i="3"/>
  <c r="L16" i="3" s="1"/>
  <c r="K15" i="3"/>
  <c r="K16" i="3" s="1"/>
  <c r="J15" i="3"/>
  <c r="J16" i="3" s="1"/>
  <c r="I15" i="3"/>
  <c r="I16" i="3" s="1"/>
  <c r="H15" i="3"/>
  <c r="H16" i="3" s="1"/>
  <c r="G15" i="3"/>
  <c r="G16" i="3" s="1"/>
  <c r="F15" i="3"/>
  <c r="F16" i="3" s="1"/>
  <c r="E15" i="3"/>
  <c r="E16" i="3" s="1"/>
  <c r="D15" i="3"/>
  <c r="D16" i="3" s="1"/>
  <c r="C15" i="3"/>
  <c r="C16" i="3" s="1"/>
  <c r="C18" i="3" s="1"/>
  <c r="C19" i="3" s="1"/>
  <c r="B15" i="3"/>
  <c r="B16" i="3" s="1"/>
  <c r="M9" i="3"/>
  <c r="L9" i="3"/>
  <c r="K9" i="3"/>
  <c r="J9" i="3"/>
  <c r="I9" i="3"/>
  <c r="H9" i="3"/>
  <c r="G9" i="3"/>
  <c r="F9" i="3"/>
  <c r="E9" i="3"/>
  <c r="D9" i="3"/>
  <c r="C9" i="3"/>
  <c r="B9" i="3"/>
  <c r="K18" i="3" l="1"/>
  <c r="K19" i="3" s="1"/>
  <c r="D18" i="3"/>
  <c r="D19" i="3" s="1"/>
  <c r="L18" i="3"/>
  <c r="L19" i="3" s="1"/>
  <c r="E18" i="3"/>
  <c r="E19" i="3" s="1"/>
  <c r="M18" i="3"/>
  <c r="M19" i="3" s="1"/>
  <c r="J18" i="3"/>
  <c r="J19" i="3" s="1"/>
  <c r="F18" i="3"/>
  <c r="F19" i="3" s="1"/>
  <c r="I18" i="3"/>
  <c r="I19" i="3" s="1"/>
  <c r="B18" i="3"/>
  <c r="B19" i="3" s="1"/>
  <c r="G18" i="3"/>
  <c r="G19" i="3" s="1"/>
  <c r="H18" i="3"/>
  <c r="H19" i="3" s="1"/>
  <c r="C21" i="3" l="1"/>
  <c r="D21" i="3"/>
  <c r="E21" i="3"/>
  <c r="F21" i="3"/>
  <c r="G21" i="3"/>
  <c r="H21" i="3"/>
  <c r="H24" i="3" s="1"/>
  <c r="H25" i="3" s="1"/>
  <c r="I21" i="3"/>
  <c r="I24" i="3" s="1"/>
  <c r="I25" i="3" s="1"/>
  <c r="J21" i="3"/>
  <c r="K21" i="3"/>
  <c r="L21" i="3"/>
  <c r="M21" i="3"/>
  <c r="B21" i="3"/>
  <c r="D23" i="3"/>
  <c r="E23" i="3"/>
  <c r="F23" i="3"/>
  <c r="G23" i="3"/>
  <c r="H23" i="3"/>
  <c r="I23" i="3"/>
  <c r="J23" i="3"/>
  <c r="K23" i="3"/>
  <c r="L23" i="3"/>
  <c r="M23" i="3"/>
  <c r="C23" i="3"/>
  <c r="B23" i="3"/>
  <c r="D24" i="3" l="1"/>
  <c r="D25" i="3" s="1"/>
  <c r="C24" i="3"/>
  <c r="C25" i="3" s="1"/>
  <c r="L24" i="3"/>
  <c r="L25" i="3" s="1"/>
  <c r="G24" i="3"/>
  <c r="G25" i="3" s="1"/>
  <c r="B24" i="3"/>
  <c r="B25" i="3" s="1"/>
  <c r="J24" i="3"/>
  <c r="J25" i="3" s="1"/>
  <c r="K24" i="3"/>
  <c r="K25" i="3" s="1"/>
  <c r="F24" i="3"/>
  <c r="F25" i="3" s="1"/>
  <c r="E24" i="3"/>
  <c r="E25" i="3" s="1"/>
  <c r="M24" i="3"/>
  <c r="M25" i="3" s="1"/>
</calcChain>
</file>

<file path=xl/sharedStrings.xml><?xml version="1.0" encoding="utf-8"?>
<sst xmlns="http://schemas.openxmlformats.org/spreadsheetml/2006/main" count="46" uniqueCount="45">
  <si>
    <t>Показатель</t>
  </si>
  <si>
    <t>Месяцы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</si>
  <si>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</si>
  <si>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</si>
  <si>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</si>
  <si>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</si>
  <si>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</si>
  <si>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</si>
  <si>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</si>
  <si>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</si>
  <si>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</si>
  <si>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</si>
  <si>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</si>
  <si>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</si>
  <si>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Коэф. пересчета на наклонную повехность</t>
  </si>
  <si>
    <t>Перевод размерностей</t>
  </si>
  <si>
    <t>Солн. рад., Вт/м2</t>
  </si>
  <si>
    <t>Суммар. солн. рад., Вт/м2</t>
  </si>
  <si>
    <t>Расеянная солн. рад., Вт/м2</t>
  </si>
  <si>
    <t>Прямая солн. рад., Вт/м2</t>
  </si>
  <si>
    <t>Дней в месяце</t>
  </si>
  <si>
    <t>Солн. рад., МДж/(м2*мес)</t>
  </si>
  <si>
    <t>Солн. рад., ккал/(см2*мес)</t>
  </si>
  <si>
    <t>МДж/(м2*мес) -&gt;  Вт/м2</t>
  </si>
  <si>
    <t>ккал/(см2*мес) -&gt;  Вт/м2</t>
  </si>
  <si>
    <t>Салехард</t>
  </si>
  <si>
    <t>Упругость водяного пара, гПа</t>
  </si>
  <si>
    <t>Температура воздуха, 0С</t>
  </si>
  <si>
    <t>Степень черноты, д.е.</t>
  </si>
  <si>
    <t>Альбедо, д.е.</t>
  </si>
  <si>
    <t>Общая облачность, бал</t>
  </si>
  <si>
    <t>Температура поверности (почвы, снега), 0С</t>
  </si>
  <si>
    <t>Влажность воздуха, мм.рт.ст.</t>
  </si>
  <si>
    <t>Эф. излуч. при  безоблачном небе, кал/см2*мин</t>
  </si>
  <si>
    <t>Широта</t>
  </si>
  <si>
    <t>град</t>
  </si>
  <si>
    <t>Коэф. С в формуле эф. излуч</t>
  </si>
  <si>
    <t>Эф. излуч. при действ. облачности, кал/см2*мин</t>
  </si>
  <si>
    <t>Эф. излуч. при действ. облачности, Вт/м2</t>
  </si>
  <si>
    <t>Поправка к температуре воздуха, 0С</t>
  </si>
  <si>
    <t>Скорость ветра, м/с</t>
  </si>
  <si>
    <t>Коэф. теплоотдачи от воз-ха к поверхности, Вт/(м2*К)</t>
  </si>
  <si>
    <t>Температура воздуха с учетом поправки, 0С</t>
  </si>
  <si>
    <t>Радиационный баланс, Вт/м2</t>
  </si>
  <si>
    <t>Излучение атмосферы, Вт/м2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</si>
</sst>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164" fontId="2" fillId="3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75FD-8499-428F-A9AB-60388B2CC28E}">
  <dimension ref="A1:M39"/>
  <sheetViews>
    <sheetView tabSelected="1" workbookViewId="0">
      <selection activeCell="B20" sqref="B20:M20"/>
    </sheetView>
  </sheetViews>
  <sheetFormatPr defaultRowHeight="14.25" x14ac:dyDescent="0.45"/>
  <cols>
    <col min="1" max="1" width="39" bestFit="1" customWidth="1"/>
    <col min="2" max="13" width="6.9296875" customWidth="1"/>
  </cols>
  <sheetData>
    <row r="1" spans="1:13" x14ac:dyDescent="0.45">
      <c r="B1" s="4" t="s">
        <v>25</v>
      </c>
    </row>
    <row r="2" spans="1:13" x14ac:dyDescent="0.45">
      <c r="B2" s="9" t="s">
        <v>34</v>
      </c>
      <c r="C2" s="1">
        <v>35</v>
      </c>
      <c r="D2" t="s">
        <v>35</v>
      </c>
    </row>
    <row r="3" spans="1:13" x14ac:dyDescent="0.45">
      <c r="A3" s="11" t="s">
        <v>0</v>
      </c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45">
      <c r="A4" s="11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x14ac:dyDescent="0.45">
      <c r="A5" t="s">
        <v>19</v>
      </c>
      <c r="B5" s="6">
        <v>0</v>
      </c>
      <c r="C5" s="6">
        <v>5.7870370370370363</v>
      </c>
      <c r="D5" s="6">
        <v>31.73536439665472</v>
      </c>
      <c r="E5" s="6">
        <v>72.145061728395063</v>
      </c>
      <c r="F5" s="6">
        <v>93.339307048984466</v>
      </c>
      <c r="G5" s="6">
        <v>108.41049382716049</v>
      </c>
      <c r="H5" s="6">
        <v>120.22102747909199</v>
      </c>
      <c r="I5" s="6">
        <v>60.483870967741929</v>
      </c>
      <c r="J5" s="6">
        <v>25.848765432098766</v>
      </c>
      <c r="K5" s="6">
        <v>7.0937873357228201</v>
      </c>
      <c r="L5" s="6">
        <v>1.5432098765432098</v>
      </c>
      <c r="M5" s="6">
        <v>0</v>
      </c>
    </row>
    <row r="6" spans="1:13" x14ac:dyDescent="0.45">
      <c r="A6" t="s">
        <v>18</v>
      </c>
      <c r="B6" s="6">
        <v>2.9868578255675033</v>
      </c>
      <c r="C6" s="6">
        <v>20.667989417989418</v>
      </c>
      <c r="D6" s="6">
        <v>58.243727598566302</v>
      </c>
      <c r="E6" s="6">
        <v>103.78086419753085</v>
      </c>
      <c r="F6" s="6">
        <v>134.03524492234172</v>
      </c>
      <c r="G6" s="6">
        <v>113.42592592592592</v>
      </c>
      <c r="H6" s="6">
        <v>99.31302270011949</v>
      </c>
      <c r="I6" s="6">
        <v>82.885304659498203</v>
      </c>
      <c r="J6" s="6">
        <v>48.225308641975303</v>
      </c>
      <c r="K6" s="6">
        <v>26.13500597371565</v>
      </c>
      <c r="L6" s="6">
        <v>6.5586419753086416</v>
      </c>
      <c r="M6" s="6">
        <v>1.4934289127837517</v>
      </c>
    </row>
    <row r="7" spans="1:13" x14ac:dyDescent="0.45">
      <c r="A7" t="s">
        <v>14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</row>
    <row r="8" spans="1:13" x14ac:dyDescent="0.45">
      <c r="A8" t="s">
        <v>29</v>
      </c>
      <c r="B8" s="1">
        <v>0.82</v>
      </c>
      <c r="C8" s="1">
        <v>0.81</v>
      </c>
      <c r="D8" s="1">
        <v>0.8</v>
      </c>
      <c r="E8" s="1">
        <v>0.73</v>
      </c>
      <c r="F8" s="1">
        <v>0.47</v>
      </c>
      <c r="G8" s="1">
        <v>0.21</v>
      </c>
      <c r="H8" s="1">
        <v>0.21</v>
      </c>
      <c r="I8" s="1">
        <v>0.21</v>
      </c>
      <c r="J8" s="1">
        <v>0.23</v>
      </c>
      <c r="K8" s="1">
        <v>0.61</v>
      </c>
      <c r="L8" s="1">
        <v>0.79</v>
      </c>
      <c r="M8" s="1">
        <v>0.81</v>
      </c>
    </row>
    <row r="9" spans="1:13" x14ac:dyDescent="0.45">
      <c r="A9" t="s">
        <v>17</v>
      </c>
      <c r="B9" s="7">
        <f>(B5*B7+B6)*(1-B8)</f>
        <v>0.53763440860215073</v>
      </c>
      <c r="C9" s="7">
        <f t="shared" ref="C9:M9" si="0">(C5*C7+C6)*(1-C8)</f>
        <v>5.0264550264550252</v>
      </c>
      <c r="D9" s="7">
        <f t="shared" si="0"/>
        <v>17.9958183990442</v>
      </c>
      <c r="E9" s="7">
        <f t="shared" si="0"/>
        <v>47.5</v>
      </c>
      <c r="F9" s="7">
        <f t="shared" si="0"/>
        <v>120.50851254480288</v>
      </c>
      <c r="G9" s="7">
        <f t="shared" si="0"/>
        <v>175.25077160493828</v>
      </c>
      <c r="H9" s="7">
        <f t="shared" si="0"/>
        <v>173.43189964157708</v>
      </c>
      <c r="I9" s="7">
        <f t="shared" si="0"/>
        <v>113.26164874551972</v>
      </c>
      <c r="J9" s="7">
        <f t="shared" si="0"/>
        <v>57.037037037037038</v>
      </c>
      <c r="K9" s="7">
        <f t="shared" si="0"/>
        <v>12.959229390681005</v>
      </c>
      <c r="L9" s="7">
        <f t="shared" si="0"/>
        <v>1.7013888888888884</v>
      </c>
      <c r="M9" s="7">
        <f t="shared" si="0"/>
        <v>0.28375149342891276</v>
      </c>
    </row>
    <row r="10" spans="1:13" x14ac:dyDescent="0.45">
      <c r="A10" t="s">
        <v>27</v>
      </c>
      <c r="B10" s="1">
        <v>-24.1</v>
      </c>
      <c r="C10" s="1">
        <v>-23.1</v>
      </c>
      <c r="D10" s="1">
        <v>-15.1</v>
      </c>
      <c r="E10" s="1">
        <v>-8.6</v>
      </c>
      <c r="F10" s="1">
        <v>-0.8</v>
      </c>
      <c r="G10" s="1">
        <v>9.1999999999999993</v>
      </c>
      <c r="H10" s="1">
        <v>14.6</v>
      </c>
      <c r="I10" s="1">
        <v>11.2</v>
      </c>
      <c r="J10" s="1">
        <v>5.4</v>
      </c>
      <c r="K10" s="1">
        <v>-3.8</v>
      </c>
      <c r="L10" s="1">
        <v>-14.9</v>
      </c>
      <c r="M10" s="1">
        <v>-20.3</v>
      </c>
    </row>
    <row r="11" spans="1:13" x14ac:dyDescent="0.45">
      <c r="A11" t="s">
        <v>31</v>
      </c>
      <c r="B11" s="1">
        <v>-27</v>
      </c>
      <c r="C11" s="1">
        <v>-26</v>
      </c>
      <c r="D11" s="1">
        <v>-18</v>
      </c>
      <c r="E11" s="1">
        <v>-10</v>
      </c>
      <c r="F11" s="1">
        <v>-2</v>
      </c>
      <c r="G11" s="1">
        <v>9</v>
      </c>
      <c r="H11" s="1">
        <v>16</v>
      </c>
      <c r="I11" s="1">
        <v>12</v>
      </c>
      <c r="J11" s="1">
        <v>5</v>
      </c>
      <c r="K11" s="1">
        <v>-6</v>
      </c>
      <c r="L11" s="1">
        <v>-16</v>
      </c>
      <c r="M11" s="1">
        <v>-22</v>
      </c>
    </row>
    <row r="12" spans="1:13" x14ac:dyDescent="0.45">
      <c r="A12" t="s">
        <v>30</v>
      </c>
      <c r="B12" s="1">
        <v>7.5</v>
      </c>
      <c r="C12" s="1">
        <v>7.2</v>
      </c>
      <c r="D12" s="1">
        <v>7.4</v>
      </c>
      <c r="E12" s="1">
        <v>7.3</v>
      </c>
      <c r="F12" s="1">
        <v>7.9</v>
      </c>
      <c r="G12" s="1">
        <v>7.7</v>
      </c>
      <c r="H12" s="1">
        <v>7.1</v>
      </c>
      <c r="I12" s="1">
        <v>8.1</v>
      </c>
      <c r="J12" s="1">
        <v>8.5</v>
      </c>
      <c r="K12" s="1">
        <v>8.4</v>
      </c>
      <c r="L12" s="1">
        <v>7.9</v>
      </c>
      <c r="M12" s="1">
        <v>7.7</v>
      </c>
    </row>
    <row r="13" spans="1:13" x14ac:dyDescent="0.45">
      <c r="A13" t="s">
        <v>28</v>
      </c>
      <c r="B13" s="1">
        <v>0.97</v>
      </c>
      <c r="C13" s="1">
        <v>0.97</v>
      </c>
      <c r="D13" s="1">
        <v>0.97</v>
      </c>
      <c r="E13" s="1">
        <v>0.97</v>
      </c>
      <c r="F13" s="1">
        <v>0.97</v>
      </c>
      <c r="G13" s="1">
        <v>0.95</v>
      </c>
      <c r="H13" s="1">
        <v>0.96</v>
      </c>
      <c r="I13" s="1">
        <v>0.96</v>
      </c>
      <c r="J13" s="1">
        <v>0.96</v>
      </c>
      <c r="K13" s="1">
        <v>0.99</v>
      </c>
      <c r="L13" s="1">
        <v>0.99</v>
      </c>
      <c r="M13" s="1">
        <v>0.98</v>
      </c>
    </row>
    <row r="14" spans="1:13" x14ac:dyDescent="0.45">
      <c r="A14" t="s">
        <v>26</v>
      </c>
      <c r="B14" s="6">
        <v>1</v>
      </c>
      <c r="C14" s="6">
        <v>1.1000000000000001</v>
      </c>
      <c r="D14" s="6">
        <v>2</v>
      </c>
      <c r="E14" s="6">
        <v>3</v>
      </c>
      <c r="F14" s="6">
        <v>4.7</v>
      </c>
      <c r="G14" s="6">
        <v>8.8000000000000007</v>
      </c>
      <c r="H14" s="6">
        <v>12.3</v>
      </c>
      <c r="I14" s="6">
        <v>10.9</v>
      </c>
      <c r="J14" s="6">
        <v>7.8</v>
      </c>
      <c r="K14" s="6">
        <v>4.4000000000000004</v>
      </c>
      <c r="L14" s="6">
        <v>2.2000000000000002</v>
      </c>
      <c r="M14" s="6">
        <v>1.4</v>
      </c>
    </row>
    <row r="15" spans="1:13" x14ac:dyDescent="0.45">
      <c r="A15" t="s">
        <v>32</v>
      </c>
      <c r="B15" s="8">
        <f>B14*0.750064</f>
        <v>0.75006399999999995</v>
      </c>
      <c r="C15" s="8">
        <f t="shared" ref="C15:M15" si="1">C14*0.750064</f>
        <v>0.82507039999999998</v>
      </c>
      <c r="D15" s="8">
        <f t="shared" si="1"/>
        <v>1.5001279999999999</v>
      </c>
      <c r="E15" s="8">
        <f t="shared" si="1"/>
        <v>2.2501919999999997</v>
      </c>
      <c r="F15" s="8">
        <f t="shared" si="1"/>
        <v>3.5253008000000001</v>
      </c>
      <c r="G15" s="8">
        <f t="shared" si="1"/>
        <v>6.6005631999999999</v>
      </c>
      <c r="H15" s="8">
        <f t="shared" si="1"/>
        <v>9.2257871999999992</v>
      </c>
      <c r="I15" s="8">
        <f t="shared" si="1"/>
        <v>8.1756975999999995</v>
      </c>
      <c r="J15" s="8">
        <f t="shared" si="1"/>
        <v>5.8504991999999998</v>
      </c>
      <c r="K15" s="8">
        <f t="shared" si="1"/>
        <v>3.3002815999999999</v>
      </c>
      <c r="L15" s="8">
        <f t="shared" si="1"/>
        <v>1.6501408</v>
      </c>
      <c r="M15" s="8">
        <f t="shared" si="1"/>
        <v>1.0500896</v>
      </c>
    </row>
    <row r="16" spans="1:13" x14ac:dyDescent="0.45">
      <c r="A16" t="s">
        <v>33</v>
      </c>
      <c r="B16" s="8">
        <f>B13*0.0000000000814*(B10+273.15)^4*(0.39-0.058*SQRT(B15))</f>
        <v>0.10321083399915816</v>
      </c>
      <c r="C16" s="8">
        <f t="shared" ref="C16:M16" si="2">C13*0.0000000000814*(C10+273.15)^4*(0.39-0.058*SQRT(C15))</f>
        <v>0.10412172042338508</v>
      </c>
      <c r="D16" s="8">
        <f t="shared" si="2"/>
        <v>0.111673523967462</v>
      </c>
      <c r="E16" s="8">
        <f t="shared" si="2"/>
        <v>0.11718297263061947</v>
      </c>
      <c r="F16" s="8">
        <f t="shared" si="2"/>
        <v>0.12211448975599212</v>
      </c>
      <c r="G16" s="8">
        <f t="shared" si="2"/>
        <v>0.11843942719172719</v>
      </c>
      <c r="H16" s="8">
        <f t="shared" si="2"/>
        <v>0.11455853524506678</v>
      </c>
      <c r="I16" s="8">
        <f t="shared" si="2"/>
        <v>0.11451591878364301</v>
      </c>
      <c r="J16" s="8">
        <f t="shared" si="2"/>
        <v>0.11747501068017988</v>
      </c>
      <c r="K16" s="8">
        <f t="shared" si="2"/>
        <v>0.1207294396051508</v>
      </c>
      <c r="L16" s="8">
        <f t="shared" si="2"/>
        <v>0.11308699782467073</v>
      </c>
      <c r="M16" s="8">
        <f t="shared" si="2"/>
        <v>0.10778526111675485</v>
      </c>
    </row>
    <row r="17" spans="1:13" x14ac:dyDescent="0.45">
      <c r="A17" t="s">
        <v>36</v>
      </c>
      <c r="B17" s="8">
        <f>-0.000014*$C$2^2+0.005678*$C$2+0.471329</f>
        <v>0.65290899999999996</v>
      </c>
      <c r="C17" s="8">
        <f t="shared" ref="C17:M17" si="3">-0.000014*$C$2^2+0.005678*$C$2+0.471329</f>
        <v>0.65290899999999996</v>
      </c>
      <c r="D17" s="8">
        <f t="shared" si="3"/>
        <v>0.65290899999999996</v>
      </c>
      <c r="E17" s="8">
        <f t="shared" si="3"/>
        <v>0.65290899999999996</v>
      </c>
      <c r="F17" s="8">
        <f t="shared" si="3"/>
        <v>0.65290899999999996</v>
      </c>
      <c r="G17" s="8">
        <f t="shared" si="3"/>
        <v>0.65290899999999996</v>
      </c>
      <c r="H17" s="8">
        <f t="shared" si="3"/>
        <v>0.65290899999999996</v>
      </c>
      <c r="I17" s="8">
        <f t="shared" si="3"/>
        <v>0.65290899999999996</v>
      </c>
      <c r="J17" s="8">
        <f t="shared" si="3"/>
        <v>0.65290899999999996</v>
      </c>
      <c r="K17" s="8">
        <f t="shared" si="3"/>
        <v>0.65290899999999996</v>
      </c>
      <c r="L17" s="8">
        <f t="shared" si="3"/>
        <v>0.65290899999999996</v>
      </c>
      <c r="M17" s="8">
        <f t="shared" si="3"/>
        <v>0.65290899999999996</v>
      </c>
    </row>
    <row r="18" spans="1:13" x14ac:dyDescent="0.45">
      <c r="A18" t="s">
        <v>37</v>
      </c>
      <c r="B18">
        <f>B16*(1-B17*(B12/10)^2)+4*B13*0.0000000000814*(B10+273.15)^3*(B11-B10)</f>
        <v>5.1156877934711971E-2</v>
      </c>
      <c r="C18">
        <f t="shared" ref="C18:M18" si="4">C16*(1-C17*(C12/10)^2)+4*C13*0.0000000000814*(C10+273.15)^3*(C11-C10)</f>
        <v>5.4560121389655769E-2</v>
      </c>
      <c r="D18">
        <f t="shared" si="4"/>
        <v>5.6007971194584547E-2</v>
      </c>
      <c r="E18">
        <f t="shared" si="4"/>
        <v>6.8224217519218755E-2</v>
      </c>
      <c r="F18">
        <f t="shared" si="4"/>
        <v>6.4698905466785889E-2</v>
      </c>
      <c r="G18">
        <f t="shared" si="4"/>
        <v>7.1197850821455397E-2</v>
      </c>
      <c r="H18">
        <f t="shared" si="4"/>
        <v>8.7280007750841604E-2</v>
      </c>
      <c r="I18">
        <f t="shared" si="4"/>
        <v>7.1209495142946722E-2</v>
      </c>
      <c r="J18">
        <f t="shared" si="4"/>
        <v>5.9356657983913173E-2</v>
      </c>
      <c r="K18">
        <f t="shared" si="4"/>
        <v>5.1252515729983822E-2</v>
      </c>
      <c r="L18">
        <f t="shared" si="4"/>
        <v>6.0899175444200308E-2</v>
      </c>
      <c r="M18">
        <f t="shared" si="4"/>
        <v>5.7291572455135095E-2</v>
      </c>
    </row>
    <row r="19" spans="1:13" x14ac:dyDescent="0.45">
      <c r="A19" t="s">
        <v>38</v>
      </c>
      <c r="B19" s="7">
        <f>B18*698</f>
        <v>35.707500798428953</v>
      </c>
      <c r="C19" s="7">
        <f t="shared" ref="C19:M19" si="5">C18*698</f>
        <v>38.082964729979729</v>
      </c>
      <c r="D19" s="7">
        <f t="shared" si="5"/>
        <v>39.093563893820011</v>
      </c>
      <c r="E19" s="7">
        <f t="shared" si="5"/>
        <v>47.620503828414691</v>
      </c>
      <c r="F19" s="7">
        <f t="shared" si="5"/>
        <v>45.159836015816552</v>
      </c>
      <c r="G19" s="7">
        <f t="shared" si="5"/>
        <v>49.696099873375864</v>
      </c>
      <c r="H19" s="7">
        <f t="shared" si="5"/>
        <v>60.921445410087436</v>
      </c>
      <c r="I19" s="7">
        <f t="shared" si="5"/>
        <v>49.704227609776808</v>
      </c>
      <c r="J19" s="7">
        <f t="shared" si="5"/>
        <v>41.430947272771398</v>
      </c>
      <c r="K19" s="7">
        <f t="shared" si="5"/>
        <v>35.774255979528711</v>
      </c>
      <c r="L19" s="7">
        <f t="shared" si="5"/>
        <v>42.507624460051815</v>
      </c>
      <c r="M19" s="7">
        <f t="shared" si="5"/>
        <v>39.989517573684296</v>
      </c>
    </row>
    <row r="20" spans="1:13" x14ac:dyDescent="0.45">
      <c r="A20" t="s">
        <v>44</v>
      </c>
      <c r="B20" s="7">
        <f>B13*0.0000000567*(B11+273.15)^4-B19</f>
        <v>166.2007905569632</v>
      </c>
      <c r="C20" s="7">
        <f t="shared" ref="C20:M20" si="6">C13*0.0000000567*(C11+273.15)^4-C19</f>
        <v>167.12643611141618</v>
      </c>
      <c r="D20" s="7">
        <f t="shared" si="6"/>
        <v>194.00365064793843</v>
      </c>
      <c r="E20" s="7">
        <f t="shared" si="6"/>
        <v>216.11481327794499</v>
      </c>
      <c r="F20" s="7">
        <f t="shared" si="6"/>
        <v>252.13901327094794</v>
      </c>
      <c r="G20" s="7">
        <f t="shared" si="6"/>
        <v>291.67510312458234</v>
      </c>
      <c r="H20" s="7">
        <f t="shared" si="6"/>
        <v>319.571911263338</v>
      </c>
      <c r="I20" s="7">
        <f t="shared" si="6"/>
        <v>310.16755539016975</v>
      </c>
      <c r="J20" s="7">
        <f t="shared" si="6"/>
        <v>284.38365840285257</v>
      </c>
      <c r="K20" s="7">
        <f t="shared" si="6"/>
        <v>250.14207858896535</v>
      </c>
      <c r="L20" s="7">
        <f t="shared" si="6"/>
        <v>202.94312816773413</v>
      </c>
      <c r="M20" s="7">
        <f t="shared" si="6"/>
        <v>181.08661804556613</v>
      </c>
    </row>
    <row r="21" spans="1:13" x14ac:dyDescent="0.45">
      <c r="A21" t="s">
        <v>43</v>
      </c>
      <c r="B21" s="7">
        <f t="shared" ref="B21:M21" si="7">B9-B19</f>
        <v>-35.169866389826801</v>
      </c>
      <c r="C21" s="7">
        <f t="shared" si="7"/>
        <v>-33.056509703524704</v>
      </c>
      <c r="D21" s="7">
        <f t="shared" si="7"/>
        <v>-21.097745494775811</v>
      </c>
      <c r="E21" s="7">
        <f t="shared" si="7"/>
        <v>-0.12050382841469087</v>
      </c>
      <c r="F21" s="7">
        <f t="shared" si="7"/>
        <v>75.348676528986331</v>
      </c>
      <c r="G21" s="7">
        <f t="shared" si="7"/>
        <v>125.55467173156242</v>
      </c>
      <c r="H21" s="7">
        <f t="shared" si="7"/>
        <v>112.51045423148963</v>
      </c>
      <c r="I21" s="7">
        <f t="shared" si="7"/>
        <v>63.557421135742914</v>
      </c>
      <c r="J21" s="7">
        <f t="shared" si="7"/>
        <v>15.60608976426564</v>
      </c>
      <c r="K21" s="7">
        <f t="shared" si="7"/>
        <v>-22.815026588847708</v>
      </c>
      <c r="L21" s="7">
        <f t="shared" si="7"/>
        <v>-40.806235571162929</v>
      </c>
      <c r="M21" s="7">
        <f t="shared" si="7"/>
        <v>-39.70576608025538</v>
      </c>
    </row>
    <row r="22" spans="1:13" x14ac:dyDescent="0.45">
      <c r="A22" t="s">
        <v>40</v>
      </c>
      <c r="B22" s="1">
        <v>3.9</v>
      </c>
      <c r="C22" s="1">
        <v>4.0999999999999996</v>
      </c>
      <c r="D22" s="1">
        <v>4.0999999999999996</v>
      </c>
      <c r="E22" s="1">
        <v>4.2</v>
      </c>
      <c r="F22" s="1">
        <v>4.4000000000000004</v>
      </c>
      <c r="G22" s="1">
        <v>4.4000000000000004</v>
      </c>
      <c r="H22" s="1">
        <v>4.4000000000000004</v>
      </c>
      <c r="I22" s="1">
        <v>4.0999999999999996</v>
      </c>
      <c r="J22" s="1">
        <v>4.0999999999999996</v>
      </c>
      <c r="K22" s="1">
        <v>4</v>
      </c>
      <c r="L22" s="1">
        <v>3.8</v>
      </c>
      <c r="M22" s="1">
        <v>4</v>
      </c>
    </row>
    <row r="23" spans="1:13" x14ac:dyDescent="0.45">
      <c r="A23" t="s">
        <v>41</v>
      </c>
      <c r="B23">
        <f>IF(B22&lt;=4,2.4*B22+2.33,3.7*B22+1.16)</f>
        <v>11.69</v>
      </c>
      <c r="C23">
        <f>IF(C22&lt;=4,2.4*C22+2.33,3.7*C22+1.16)</f>
        <v>16.329999999999998</v>
      </c>
      <c r="D23">
        <f t="shared" ref="D23:M23" si="8">IF(D22&lt;=4,2.4*D22+2.33,3.7*D22+1.16)</f>
        <v>16.329999999999998</v>
      </c>
      <c r="E23">
        <f t="shared" si="8"/>
        <v>16.7</v>
      </c>
      <c r="F23">
        <f t="shared" si="8"/>
        <v>17.440000000000001</v>
      </c>
      <c r="G23">
        <f t="shared" si="8"/>
        <v>17.440000000000001</v>
      </c>
      <c r="H23">
        <f t="shared" si="8"/>
        <v>17.440000000000001</v>
      </c>
      <c r="I23">
        <f t="shared" si="8"/>
        <v>16.329999999999998</v>
      </c>
      <c r="J23">
        <f t="shared" si="8"/>
        <v>16.329999999999998</v>
      </c>
      <c r="K23">
        <f t="shared" si="8"/>
        <v>11.93</v>
      </c>
      <c r="L23">
        <f t="shared" si="8"/>
        <v>11.45</v>
      </c>
      <c r="M23">
        <f t="shared" si="8"/>
        <v>11.93</v>
      </c>
    </row>
    <row r="24" spans="1:13" x14ac:dyDescent="0.45">
      <c r="A24" t="s">
        <v>39</v>
      </c>
      <c r="B24" s="5">
        <f t="shared" ref="B24:M24" si="9">B21/B23</f>
        <v>-3.0085428904898892</v>
      </c>
      <c r="C24" s="5">
        <f t="shared" si="9"/>
        <v>-2.0242810596157201</v>
      </c>
      <c r="D24" s="5">
        <f t="shared" si="9"/>
        <v>-1.2919623695514888</v>
      </c>
      <c r="E24" s="5">
        <f t="shared" si="9"/>
        <v>-7.2157981086641244E-3</v>
      </c>
      <c r="F24" s="5">
        <f t="shared" si="9"/>
        <v>4.3204516358363723</v>
      </c>
      <c r="G24" s="5">
        <f t="shared" si="9"/>
        <v>7.1992357644244507</v>
      </c>
      <c r="H24" s="5">
        <f t="shared" si="9"/>
        <v>6.4512875132734875</v>
      </c>
      <c r="I24" s="5">
        <f t="shared" si="9"/>
        <v>3.8920649807558432</v>
      </c>
      <c r="J24" s="5">
        <f t="shared" si="9"/>
        <v>0.95566991820365232</v>
      </c>
      <c r="K24" s="5">
        <f t="shared" si="9"/>
        <v>-1.91240792865446</v>
      </c>
      <c r="L24" s="5">
        <f t="shared" si="9"/>
        <v>-3.5638633686605181</v>
      </c>
      <c r="M24" s="5">
        <f t="shared" si="9"/>
        <v>-3.3282285063080788</v>
      </c>
    </row>
    <row r="25" spans="1:13" x14ac:dyDescent="0.45">
      <c r="A25" s="4" t="s">
        <v>42</v>
      </c>
      <c r="B25" s="10">
        <f>B10+B24</f>
        <v>-27.10854289048989</v>
      </c>
      <c r="C25" s="10">
        <f t="shared" ref="C25:M25" si="10">C10+C24</f>
        <v>-25.124281059615722</v>
      </c>
      <c r="D25" s="10">
        <f t="shared" si="10"/>
        <v>-16.391962369551489</v>
      </c>
      <c r="E25" s="10">
        <f t="shared" si="10"/>
        <v>-8.6072157981086637</v>
      </c>
      <c r="F25" s="10">
        <f t="shared" si="10"/>
        <v>3.5204516358363724</v>
      </c>
      <c r="G25" s="10">
        <f t="shared" si="10"/>
        <v>16.39923576442445</v>
      </c>
      <c r="H25" s="10">
        <f t="shared" si="10"/>
        <v>21.051287513273486</v>
      </c>
      <c r="I25" s="10">
        <f t="shared" si="10"/>
        <v>15.092064980755843</v>
      </c>
      <c r="J25" s="10">
        <f t="shared" si="10"/>
        <v>6.3556699182036525</v>
      </c>
      <c r="K25" s="10">
        <f t="shared" si="10"/>
        <v>-5.7124079286544598</v>
      </c>
      <c r="L25" s="10">
        <f t="shared" si="10"/>
        <v>-18.463863368660519</v>
      </c>
      <c r="M25" s="10">
        <f t="shared" si="10"/>
        <v>-23.62822850630808</v>
      </c>
    </row>
    <row r="32" spans="1:13" x14ac:dyDescent="0.45">
      <c r="A32" s="3" t="s">
        <v>15</v>
      </c>
      <c r="B32" s="3" t="s">
        <v>23</v>
      </c>
    </row>
    <row r="33" spans="1:13" x14ac:dyDescent="0.45">
      <c r="A33" t="s">
        <v>21</v>
      </c>
      <c r="B33" s="1">
        <v>8</v>
      </c>
      <c r="C33" s="1">
        <v>50</v>
      </c>
      <c r="D33" s="1">
        <v>156</v>
      </c>
      <c r="E33" s="1">
        <v>269</v>
      </c>
      <c r="F33" s="1">
        <v>359</v>
      </c>
      <c r="G33" s="1">
        <v>294</v>
      </c>
      <c r="H33" s="1">
        <v>266</v>
      </c>
      <c r="I33" s="1">
        <v>222</v>
      </c>
      <c r="J33" s="1">
        <v>125</v>
      </c>
      <c r="K33" s="1">
        <v>70</v>
      </c>
      <c r="L33" s="1">
        <v>17</v>
      </c>
      <c r="M33" s="1">
        <v>4</v>
      </c>
    </row>
    <row r="34" spans="1:13" x14ac:dyDescent="0.45">
      <c r="A34" t="s">
        <v>20</v>
      </c>
      <c r="B34">
        <v>31</v>
      </c>
      <c r="C34">
        <v>28</v>
      </c>
      <c r="D34">
        <v>31</v>
      </c>
      <c r="E34">
        <v>30</v>
      </c>
      <c r="F34">
        <v>31</v>
      </c>
      <c r="G34">
        <v>30</v>
      </c>
      <c r="H34">
        <v>31</v>
      </c>
      <c r="I34">
        <v>31</v>
      </c>
      <c r="J34">
        <v>30</v>
      </c>
      <c r="K34">
        <v>31</v>
      </c>
      <c r="L34">
        <v>30</v>
      </c>
      <c r="M34">
        <v>31</v>
      </c>
    </row>
    <row r="35" spans="1:13" x14ac:dyDescent="0.45">
      <c r="A35" t="s">
        <v>16</v>
      </c>
      <c r="B35" s="5">
        <f>B33*1000000/B34/24/3600</f>
        <v>2.9868578255675033</v>
      </c>
      <c r="C35" s="5">
        <f t="shared" ref="C35:M35" si="11">C33*1000000/C34/24/3600</f>
        <v>20.667989417989418</v>
      </c>
      <c r="D35" s="5">
        <f t="shared" si="11"/>
        <v>58.243727598566302</v>
      </c>
      <c r="E35" s="5">
        <f t="shared" si="11"/>
        <v>103.78086419753085</v>
      </c>
      <c r="F35" s="5">
        <f t="shared" si="11"/>
        <v>134.03524492234172</v>
      </c>
      <c r="G35" s="5">
        <f t="shared" si="11"/>
        <v>113.42592592592592</v>
      </c>
      <c r="H35" s="5">
        <f t="shared" si="11"/>
        <v>99.31302270011949</v>
      </c>
      <c r="I35" s="5">
        <f t="shared" si="11"/>
        <v>82.885304659498203</v>
      </c>
      <c r="J35" s="5">
        <f t="shared" si="11"/>
        <v>48.225308641975303</v>
      </c>
      <c r="K35" s="5">
        <f t="shared" si="11"/>
        <v>26.13500597371565</v>
      </c>
      <c r="L35" s="5">
        <f t="shared" si="11"/>
        <v>6.5586419753086416</v>
      </c>
      <c r="M35" s="5">
        <f t="shared" si="11"/>
        <v>1.4934289127837517</v>
      </c>
    </row>
    <row r="37" spans="1:13" x14ac:dyDescent="0.45">
      <c r="A37" s="3"/>
      <c r="B37" s="3" t="s">
        <v>24</v>
      </c>
    </row>
    <row r="38" spans="1:13" x14ac:dyDescent="0.45">
      <c r="A38" t="s">
        <v>22</v>
      </c>
      <c r="B38" s="1">
        <v>0.5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45">
      <c r="A39" t="s">
        <v>16</v>
      </c>
      <c r="B39" s="5">
        <f>B38*41.9*1000000/B34/24/3600</f>
        <v>7.8218339307048996</v>
      </c>
      <c r="C39" s="5">
        <f t="shared" ref="C39:M39" si="12">C38*41.9*1000000/C34/24/3600</f>
        <v>0</v>
      </c>
      <c r="D39" s="5">
        <f t="shared" si="12"/>
        <v>0</v>
      </c>
      <c r="E39" s="5">
        <f t="shared" si="12"/>
        <v>0</v>
      </c>
      <c r="F39" s="5">
        <f t="shared" si="12"/>
        <v>0</v>
      </c>
      <c r="G39" s="5">
        <f t="shared" si="12"/>
        <v>0</v>
      </c>
      <c r="H39" s="5">
        <f t="shared" si="12"/>
        <v>0</v>
      </c>
      <c r="I39" s="5">
        <f t="shared" si="12"/>
        <v>0</v>
      </c>
      <c r="J39" s="5">
        <f t="shared" si="12"/>
        <v>0</v>
      </c>
      <c r="K39" s="5">
        <f t="shared" si="12"/>
        <v>0</v>
      </c>
      <c r="L39" s="5">
        <f t="shared" si="12"/>
        <v>0</v>
      </c>
      <c r="M39" s="5">
        <f t="shared" si="12"/>
        <v>0</v>
      </c>
    </row>
  </sheetData>
  <mergeCells count="2">
    <mergeCell ref="A3:A4"/>
    <mergeCell ref="B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Поправка на радиацию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</dc:creator>
  <cp:lastModifiedBy>Андрей Усачев</cp:lastModifiedBy>
  <dcterms:created xsi:type="dcterms:W3CDTF">2019-06-02T16:38:18Z</dcterms:created>
  <dcterms:modified xsi:type="dcterms:W3CDTF">2023-02-22T09:19:47Z</dcterms:modified>
</cp:coreProperties>
</file>